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GC Program\GC Presentation\"/>
    </mc:Choice>
  </mc:AlternateContent>
  <xr:revisionPtr revIDLastSave="0" documentId="13_ncr:1_{EEBBD707-A7FE-4B61-9E7C-4B9EEFE9E6B3}" xr6:coauthVersionLast="45" xr6:coauthVersionMax="45" xr10:uidLastSave="{00000000-0000-0000-0000-000000000000}"/>
  <bookViews>
    <workbookView xWindow="1050" yWindow="-120" windowWidth="27870" windowHeight="16440" xr2:uid="{00000000-000D-0000-FFFF-FFFF00000000}"/>
  </bookViews>
  <sheets>
    <sheet name="GC Reconciliation" sheetId="3" r:id="rId1"/>
  </sheets>
  <calcPr calcId="191029"/>
</workbook>
</file>

<file path=xl/calcChain.xml><?xml version="1.0" encoding="utf-8"?>
<calcChain xmlns="http://schemas.openxmlformats.org/spreadsheetml/2006/main">
  <c r="S13" i="3" l="1"/>
  <c r="S14" i="3"/>
  <c r="S15" i="3"/>
  <c r="N11" i="3"/>
  <c r="N16" i="3" s="1"/>
  <c r="N12" i="3"/>
  <c r="K11" i="3"/>
  <c r="L11" i="3"/>
  <c r="L16" i="3" s="1"/>
  <c r="L22" i="3" s="1"/>
  <c r="K12" i="3"/>
  <c r="L12" i="3"/>
  <c r="M12" i="3"/>
  <c r="M11" i="3"/>
  <c r="Q16" i="3"/>
  <c r="Q22" i="3" s="1"/>
  <c r="D16" i="3"/>
  <c r="F16" i="3"/>
  <c r="F22" i="3" s="1"/>
  <c r="G16" i="3"/>
  <c r="G22" i="3" s="1"/>
  <c r="H16" i="3"/>
  <c r="H22" i="3" s="1"/>
  <c r="I16" i="3"/>
  <c r="I22" i="3" s="1"/>
  <c r="J16" i="3"/>
  <c r="J22" i="3" s="1"/>
  <c r="M16" i="3"/>
  <c r="O16" i="3"/>
  <c r="O22" i="3" s="1"/>
  <c r="P16" i="3"/>
  <c r="P22" i="3" s="1"/>
  <c r="R16" i="3"/>
  <c r="R22" i="3" s="1"/>
  <c r="C12" i="3"/>
  <c r="C16" i="3" s="1"/>
  <c r="E12" i="3"/>
  <c r="E16" i="3"/>
  <c r="E22" i="3" s="1"/>
  <c r="S9" i="3"/>
  <c r="O18" i="3"/>
  <c r="G18" i="3"/>
  <c r="C18" i="3"/>
  <c r="K16" i="3" l="1"/>
  <c r="K22" i="3" s="1"/>
  <c r="S12" i="3"/>
  <c r="S11" i="3"/>
  <c r="K18" i="3"/>
  <c r="S18" i="3" s="1"/>
  <c r="M22" i="3"/>
  <c r="C22" i="3"/>
  <c r="S22" i="3" l="1"/>
  <c r="C17" i="3"/>
  <c r="H21" i="3" s="1"/>
  <c r="S16" i="3"/>
  <c r="S17" i="3" s="1"/>
  <c r="K21" i="3"/>
  <c r="O21" i="3"/>
  <c r="J21" i="3"/>
  <c r="M21" i="3"/>
  <c r="L21" i="3"/>
  <c r="G21" i="3"/>
  <c r="R21" i="3"/>
  <c r="F21" i="3"/>
  <c r="P21" i="3"/>
  <c r="E21" i="3"/>
  <c r="C21" i="3"/>
  <c r="I21" i="3"/>
  <c r="H23" i="3" l="1"/>
  <c r="H24" i="3"/>
  <c r="L23" i="3"/>
  <c r="L24" i="3"/>
  <c r="J23" i="3"/>
  <c r="J24" i="3"/>
  <c r="E23" i="3"/>
  <c r="E24" i="3"/>
  <c r="M24" i="3"/>
  <c r="M23" i="3"/>
  <c r="P24" i="3"/>
  <c r="P23" i="3"/>
  <c r="O24" i="3"/>
  <c r="O23" i="3"/>
  <c r="G24" i="3"/>
  <c r="G23" i="3"/>
  <c r="C24" i="3"/>
  <c r="C23" i="3"/>
  <c r="F24" i="3"/>
  <c r="F23" i="3"/>
  <c r="R23" i="3"/>
  <c r="R24" i="3"/>
  <c r="K23" i="3"/>
  <c r="K24" i="3"/>
  <c r="I23" i="3"/>
  <c r="I24" i="3"/>
  <c r="F17" i="3"/>
  <c r="Q21" i="3"/>
  <c r="S21" i="3" s="1"/>
  <c r="Q23" i="3" l="1"/>
  <c r="S23" i="3" s="1"/>
  <c r="Q24" i="3"/>
  <c r="S24" i="3" s="1"/>
</calcChain>
</file>

<file path=xl/sharedStrings.xml><?xml version="1.0" encoding="utf-8"?>
<sst xmlns="http://schemas.openxmlformats.org/spreadsheetml/2006/main" count="72" uniqueCount="71">
  <si>
    <t>Trip share</t>
  </si>
  <si>
    <t>R1</t>
  </si>
  <si>
    <t>Dave</t>
  </si>
  <si>
    <t>R1-P</t>
  </si>
  <si>
    <t>Mary</t>
  </si>
  <si>
    <t>R2</t>
  </si>
  <si>
    <t>R2-P</t>
  </si>
  <si>
    <t>R3</t>
  </si>
  <si>
    <t>R3-P</t>
  </si>
  <si>
    <t>R4</t>
  </si>
  <si>
    <t>R4-P</t>
  </si>
  <si>
    <t>R5</t>
  </si>
  <si>
    <t>R5-P</t>
  </si>
  <si>
    <t>R6</t>
  </si>
  <si>
    <t>R6-P</t>
  </si>
  <si>
    <t>R7</t>
  </si>
  <si>
    <t>R7-P</t>
  </si>
  <si>
    <t>R8</t>
  </si>
  <si>
    <t>R8-P</t>
  </si>
  <si>
    <t>Kitchen repairs</t>
  </si>
  <si>
    <t>Filter repair</t>
  </si>
  <si>
    <t>Paid so far</t>
  </si>
  <si>
    <t>Food</t>
  </si>
  <si>
    <t>Shuttle</t>
  </si>
  <si>
    <t>Total Trip</t>
  </si>
  <si>
    <t>To Pay</t>
  </si>
  <si>
    <t>Due Back</t>
  </si>
  <si>
    <t>FYI: Food Group Totals</t>
  </si>
  <si>
    <t>Reconciliation</t>
  </si>
  <si>
    <t>Totals</t>
  </si>
  <si>
    <t>and Checks</t>
  </si>
  <si>
    <t>Notes</t>
  </si>
  <si>
    <t>Mary will reimburse the people in the "Due Back" row in the next couple of weeks.</t>
  </si>
  <si>
    <t>Green</t>
  </si>
  <si>
    <t>Data entry</t>
  </si>
  <si>
    <t>Red/orange</t>
  </si>
  <si>
    <t>Special circumstances</t>
  </si>
  <si>
    <t>Formula</t>
  </si>
  <si>
    <t>Blue</t>
  </si>
  <si>
    <t>Value comes from somewhere else; look there</t>
  </si>
  <si>
    <t>(Total trip per person:</t>
  </si>
  <si>
    <t>)</t>
  </si>
  <si>
    <t>Lavender</t>
  </si>
  <si>
    <t>PARTICIPANT TRIP EXPENSES</t>
  </si>
  <si>
    <t>Get back to us by tomorrow, Tuesday, December 11 with corrections or questions.</t>
  </si>
  <si>
    <t xml:space="preserve">Please check the data entry (green cells) and my formulas.  </t>
  </si>
  <si>
    <t>Maroon</t>
  </si>
  <si>
    <t>Extra permit fee</t>
  </si>
  <si>
    <t>Medical kit</t>
  </si>
  <si>
    <t>Mary will finalize figures and re-send if there are changes.</t>
  </si>
  <si>
    <t>Permit fees</t>
  </si>
  <si>
    <t>Legend</t>
  </si>
  <si>
    <t>D&amp;M</t>
  </si>
  <si>
    <t>After Mary sends an update tomorrow:</t>
  </si>
  <si>
    <t>Harry</t>
  </si>
  <si>
    <t>Hermione</t>
  </si>
  <si>
    <t>Ron</t>
  </si>
  <si>
    <t>Ginny</t>
  </si>
  <si>
    <t>George</t>
  </si>
  <si>
    <t>Fred</t>
  </si>
  <si>
    <t>Dumbledore</t>
  </si>
  <si>
    <t>Sirius</t>
  </si>
  <si>
    <t>Hagrid</t>
  </si>
  <si>
    <t>Luna</t>
  </si>
  <si>
    <t>Neville</t>
  </si>
  <si>
    <t>Remus</t>
  </si>
  <si>
    <t xml:space="preserve">The people in the "To Pay" row, please send a check for that amount to Dave </t>
  </si>
  <si>
    <t>Mr. Weasley</t>
  </si>
  <si>
    <t xml:space="preserve">Mrs. Weasley </t>
  </si>
  <si>
    <t>Already Paid</t>
  </si>
  <si>
    <t>R&amp;H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</si>
</sst>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990033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sz val="10"/>
      <color theme="7" tint="0.39997558519241921"/>
      <name val="Arial"/>
      <family val="2"/>
    </font>
    <font>
      <sz val="10"/>
      <color rgb="FF993366"/>
      <name val="Arial"/>
      <family val="2"/>
    </font>
    <font>
      <i/>
      <u/>
      <sz val="10"/>
      <color theme="3" tint="0.39997558519241921"/>
      <name val="Arial"/>
      <family val="2"/>
    </font>
    <font>
      <sz val="9"/>
      <color theme="9" tint="-0.249977111117893"/>
      <name val="Arial"/>
      <family val="2"/>
    </font>
    <font>
      <b/>
      <sz val="10"/>
      <color theme="7" tint="0.39997558519241921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/>
    <xf numFmtId="43" fontId="5" fillId="0" borderId="0" xfId="1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9" fontId="3" fillId="0" borderId="0" xfId="0" applyNumberFormat="1" applyFont="1" applyAlignment="1">
      <alignment horizontal="right" vertical="top"/>
    </xf>
    <xf numFmtId="39" fontId="5" fillId="0" borderId="0" xfId="0" applyNumberFormat="1" applyFon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2" fillId="0" borderId="0" xfId="0" applyNumberFormat="1" applyFont="1" applyAlignment="1">
      <alignment horizontal="right" vertical="top"/>
    </xf>
    <xf numFmtId="39" fontId="4" fillId="0" borderId="0" xfId="0" applyNumberFormat="1" applyFont="1" applyAlignment="1">
      <alignment horizontal="right" vertical="top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39" fontId="8" fillId="0" borderId="0" xfId="0" applyNumberFormat="1" applyFont="1" applyAlignment="1">
      <alignment horizontal="right" vertical="top"/>
    </xf>
    <xf numFmtId="39" fontId="9" fillId="0" borderId="0" xfId="0" applyNumberFormat="1" applyFont="1" applyAlignment="1">
      <alignment horizontal="right" vertical="top"/>
    </xf>
    <xf numFmtId="3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39" fontId="7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horizontal="left" vertical="top"/>
    </xf>
    <xf numFmtId="39" fontId="8" fillId="0" borderId="0" xfId="0" applyNumberFormat="1" applyFont="1" applyAlignment="1">
      <alignment horizontal="left" vertical="top"/>
    </xf>
    <xf numFmtId="39" fontId="8" fillId="0" borderId="0" xfId="0" quotePrefix="1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39" fontId="11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39" fontId="2" fillId="0" borderId="0" xfId="0" applyNumberFormat="1" applyFont="1" applyAlignment="1">
      <alignment horizontal="center" vertical="top"/>
    </xf>
    <xf numFmtId="39" fontId="13" fillId="0" borderId="0" xfId="0" applyNumberFormat="1" applyFont="1" applyAlignment="1">
      <alignment horizontal="right" vertical="top"/>
    </xf>
    <xf numFmtId="39" fontId="3" fillId="2" borderId="0" xfId="0" applyNumberFormat="1" applyFont="1" applyFill="1" applyAlignment="1">
      <alignment horizontal="right" vertical="top"/>
    </xf>
    <xf numFmtId="39" fontId="3" fillId="3" borderId="0" xfId="0" applyNumberFormat="1" applyFont="1" applyFill="1" applyAlignment="1">
      <alignment horizontal="right" vertical="top"/>
    </xf>
    <xf numFmtId="39" fontId="3" fillId="4" borderId="0" xfId="0" applyNumberFormat="1" applyFont="1" applyFill="1" applyAlignment="1">
      <alignment horizontal="right" vertical="top"/>
    </xf>
    <xf numFmtId="39" fontId="3" fillId="5" borderId="0" xfId="0" applyNumberFormat="1" applyFont="1" applyFill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  <color rgb="FF993366"/>
      <color rgb="FF990033"/>
      <color rgb="FF6600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="85" zoomScaleNormal="85" workbookViewId="0">
      <selection activeCell="M20" sqref="M20"/>
    </sheetView>
  </sheetViews>
  <sheetFormatPr defaultColWidth="8.7109375" defaultRowHeight="12.75" x14ac:dyDescent="0.2"/>
  <cols>
    <col min="1" max="1" width="3.140625" style="4" customWidth="1"/>
    <col min="2" max="2" width="16.85546875" style="4" customWidth="1"/>
    <col min="3" max="3" width="9.28515625" style="4" customWidth="1"/>
    <col min="4" max="4" width="8.85546875" style="4" customWidth="1"/>
    <col min="5" max="5" width="8.85546875" style="4" bestFit="1" customWidth="1"/>
    <col min="6" max="6" width="8" style="4" bestFit="1" customWidth="1"/>
    <col min="7" max="7" width="12.5703125" style="4" bestFit="1" customWidth="1"/>
    <col min="8" max="8" width="10.28515625" style="4" bestFit="1" customWidth="1"/>
    <col min="9" max="9" width="8" style="4" bestFit="1" customWidth="1"/>
    <col min="10" max="10" width="7.42578125" style="4" bestFit="1" customWidth="1"/>
    <col min="11" max="11" width="8.85546875" style="4" bestFit="1" customWidth="1"/>
    <col min="12" max="12" width="7.42578125" style="4" bestFit="1" customWidth="1"/>
    <col min="13" max="13" width="8.85546875" style="4" bestFit="1" customWidth="1"/>
    <col min="14" max="14" width="10.5703125" style="4" bestFit="1" customWidth="1"/>
    <col min="15" max="15" width="9.7109375" style="4" customWidth="1"/>
    <col min="16" max="16" width="7.42578125" style="4" bestFit="1" customWidth="1"/>
    <col min="17" max="17" width="12.42578125" style="4" bestFit="1" customWidth="1"/>
    <col min="18" max="18" width="14.28515625" style="4" bestFit="1" customWidth="1"/>
    <col min="19" max="19" width="10.85546875" style="4" bestFit="1" customWidth="1"/>
    <col min="20" max="16384" width="8.7109375" style="4"/>
  </cols>
  <sheetData>
    <row r="1" spans="1:19" x14ac:dyDescent="0.2">
      <c r="B1" s="30" t="s">
        <v>31</v>
      </c>
      <c r="C1" s="5" t="s">
        <v>45</v>
      </c>
      <c r="M1" s="31" t="s">
        <v>51</v>
      </c>
      <c r="N1" s="6" t="s">
        <v>33</v>
      </c>
      <c r="O1" s="20" t="s">
        <v>34</v>
      </c>
    </row>
    <row r="2" spans="1:19" x14ac:dyDescent="0.2">
      <c r="C2" s="27" t="s">
        <v>44</v>
      </c>
      <c r="N2" s="22" t="s">
        <v>35</v>
      </c>
      <c r="O2" s="20" t="s">
        <v>36</v>
      </c>
    </row>
    <row r="3" spans="1:19" x14ac:dyDescent="0.2">
      <c r="C3" s="20" t="s">
        <v>49</v>
      </c>
      <c r="N3" s="15" t="s">
        <v>46</v>
      </c>
      <c r="O3" s="20" t="s">
        <v>37</v>
      </c>
    </row>
    <row r="4" spans="1:19" x14ac:dyDescent="0.2">
      <c r="A4" s="5"/>
      <c r="E4" s="8"/>
      <c r="F4" s="8"/>
      <c r="G4" s="8"/>
      <c r="H4" s="8"/>
      <c r="I4" s="8"/>
      <c r="J4" s="8"/>
      <c r="K4" s="8"/>
      <c r="L4" s="8"/>
      <c r="M4" s="8"/>
      <c r="N4" s="7" t="s">
        <v>38</v>
      </c>
      <c r="O4" s="23" t="s">
        <v>39</v>
      </c>
      <c r="P4" s="8"/>
      <c r="Q4" s="10"/>
      <c r="R4" s="8"/>
    </row>
    <row r="5" spans="1:19" x14ac:dyDescent="0.2">
      <c r="N5" s="14" t="s">
        <v>42</v>
      </c>
      <c r="O5" s="5" t="s">
        <v>31</v>
      </c>
    </row>
    <row r="6" spans="1:19" x14ac:dyDescent="0.2">
      <c r="B6" s="2" t="s">
        <v>43</v>
      </c>
    </row>
    <row r="7" spans="1:19" s="11" customFormat="1" x14ac:dyDescent="0.2">
      <c r="C7" s="17" t="s">
        <v>1</v>
      </c>
      <c r="D7" s="17" t="s">
        <v>3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  <c r="Q7" s="17" t="s">
        <v>17</v>
      </c>
      <c r="R7" s="17" t="s">
        <v>18</v>
      </c>
      <c r="S7" s="18" t="s">
        <v>29</v>
      </c>
    </row>
    <row r="8" spans="1:19" x14ac:dyDescent="0.2">
      <c r="C8" s="21" t="s">
        <v>2</v>
      </c>
      <c r="D8" s="21" t="s">
        <v>4</v>
      </c>
      <c r="E8" s="21" t="s">
        <v>54</v>
      </c>
      <c r="F8" s="21" t="s">
        <v>57</v>
      </c>
      <c r="G8" s="21" t="s">
        <v>60</v>
      </c>
      <c r="H8" s="21" t="s">
        <v>55</v>
      </c>
      <c r="I8" s="21" t="s">
        <v>58</v>
      </c>
      <c r="J8" s="21" t="s">
        <v>59</v>
      </c>
      <c r="K8" s="21" t="s">
        <v>61</v>
      </c>
      <c r="L8" s="21" t="s">
        <v>64</v>
      </c>
      <c r="M8" s="21" t="s">
        <v>65</v>
      </c>
      <c r="N8" s="21" t="s">
        <v>62</v>
      </c>
      <c r="O8" s="21" t="s">
        <v>56</v>
      </c>
      <c r="P8" s="21" t="s">
        <v>63</v>
      </c>
      <c r="Q8" s="21" t="s">
        <v>67</v>
      </c>
      <c r="R8" s="21" t="s">
        <v>68</v>
      </c>
      <c r="S8" s="19" t="s">
        <v>30</v>
      </c>
    </row>
    <row r="9" spans="1:19" x14ac:dyDescent="0.2">
      <c r="A9" s="5"/>
      <c r="B9" s="13" t="s">
        <v>50</v>
      </c>
      <c r="C9" s="6">
        <v>180</v>
      </c>
      <c r="D9" s="6">
        <v>0</v>
      </c>
      <c r="E9" s="6">
        <v>90</v>
      </c>
      <c r="F9" s="6">
        <v>90</v>
      </c>
      <c r="G9" s="6">
        <v>90</v>
      </c>
      <c r="H9" s="6">
        <v>90</v>
      </c>
      <c r="I9" s="6">
        <v>90</v>
      </c>
      <c r="J9" s="6">
        <v>0</v>
      </c>
      <c r="K9" s="6">
        <v>90</v>
      </c>
      <c r="L9" s="6">
        <v>90</v>
      </c>
      <c r="M9" s="6">
        <v>180</v>
      </c>
      <c r="N9" s="6">
        <v>0</v>
      </c>
      <c r="O9" s="6">
        <v>180</v>
      </c>
      <c r="P9" s="6">
        <v>0</v>
      </c>
      <c r="Q9" s="6">
        <v>180</v>
      </c>
      <c r="R9" s="6">
        <v>0</v>
      </c>
      <c r="S9" s="15">
        <f>SUM(C9:R10)</f>
        <v>1530</v>
      </c>
    </row>
    <row r="10" spans="1:19" x14ac:dyDescent="0.2">
      <c r="A10" s="5"/>
      <c r="B10" s="13" t="s">
        <v>47</v>
      </c>
      <c r="C10" s="6">
        <v>180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5"/>
    </row>
    <row r="11" spans="1:19" x14ac:dyDescent="0.2">
      <c r="A11" s="5"/>
      <c r="B11" s="13" t="s">
        <v>22</v>
      </c>
      <c r="C11" s="34">
        <v>265.83</v>
      </c>
      <c r="D11" s="34">
        <v>0</v>
      </c>
      <c r="E11" s="34">
        <v>602.70000000000005</v>
      </c>
      <c r="F11" s="34">
        <v>551.03</v>
      </c>
      <c r="G11" s="35">
        <v>247.29</v>
      </c>
      <c r="H11" s="35">
        <v>654.78</v>
      </c>
      <c r="I11" s="35">
        <v>382.91</v>
      </c>
      <c r="J11" s="35">
        <v>0</v>
      </c>
      <c r="K11" s="36">
        <f>1088.84/4</f>
        <v>272.20999999999998</v>
      </c>
      <c r="L11" s="36">
        <f>1088.84/4</f>
        <v>272.20999999999998</v>
      </c>
      <c r="M11" s="36">
        <f>1088.84/4</f>
        <v>272.20999999999998</v>
      </c>
      <c r="N11" s="36">
        <f>1088.84/4</f>
        <v>272.20999999999998</v>
      </c>
      <c r="O11" s="37">
        <v>377.35</v>
      </c>
      <c r="P11" s="37">
        <v>170.79</v>
      </c>
      <c r="Q11" s="37">
        <v>0</v>
      </c>
      <c r="R11" s="37">
        <v>509.61</v>
      </c>
      <c r="S11" s="15">
        <f t="shared" ref="S11:S16" si="0">SUM(C11:R11)</f>
        <v>4851.13</v>
      </c>
    </row>
    <row r="12" spans="1:19" x14ac:dyDescent="0.2">
      <c r="A12" s="5"/>
      <c r="B12" s="13" t="s">
        <v>23</v>
      </c>
      <c r="C12" s="6">
        <f>335+30+(346/17.5*3.159)</f>
        <v>427.45794285714283</v>
      </c>
      <c r="D12" s="6">
        <v>0</v>
      </c>
      <c r="E12" s="6">
        <f>335+80+40</f>
        <v>455</v>
      </c>
      <c r="F12" s="6">
        <v>0</v>
      </c>
      <c r="G12" s="6">
        <v>438</v>
      </c>
      <c r="H12" s="6">
        <v>0</v>
      </c>
      <c r="I12" s="6">
        <v>0</v>
      </c>
      <c r="J12" s="6">
        <v>0</v>
      </c>
      <c r="K12" s="6">
        <f>(335+76+20)/4</f>
        <v>107.75</v>
      </c>
      <c r="L12" s="6">
        <f>(335+76+20)/4</f>
        <v>107.75</v>
      </c>
      <c r="M12" s="6">
        <f>(335+76+20)/4</f>
        <v>107.75</v>
      </c>
      <c r="N12" s="6">
        <f>(335+76+20)/4</f>
        <v>107.75</v>
      </c>
      <c r="O12" s="6">
        <v>0</v>
      </c>
      <c r="P12" s="6">
        <v>0</v>
      </c>
      <c r="Q12" s="6">
        <v>0</v>
      </c>
      <c r="R12" s="6">
        <v>0</v>
      </c>
      <c r="S12" s="15">
        <f t="shared" si="0"/>
        <v>1751.4579428571428</v>
      </c>
    </row>
    <row r="13" spans="1:19" x14ac:dyDescent="0.2">
      <c r="A13" s="5"/>
      <c r="B13" s="13" t="s">
        <v>19</v>
      </c>
      <c r="C13" s="6">
        <v>0</v>
      </c>
      <c r="D13" s="6">
        <v>0</v>
      </c>
      <c r="E13" s="6">
        <v>0</v>
      </c>
      <c r="F13" s="6">
        <v>0</v>
      </c>
      <c r="G13" s="6">
        <v>58.33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5">
        <f t="shared" si="0"/>
        <v>58.33</v>
      </c>
    </row>
    <row r="14" spans="1:19" x14ac:dyDescent="0.2">
      <c r="A14" s="5"/>
      <c r="B14" s="13" t="s">
        <v>20</v>
      </c>
      <c r="C14" s="6">
        <v>0</v>
      </c>
      <c r="D14" s="6">
        <v>0</v>
      </c>
      <c r="E14" s="6">
        <v>82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15">
        <f t="shared" si="0"/>
        <v>82</v>
      </c>
    </row>
    <row r="15" spans="1:19" x14ac:dyDescent="0.2">
      <c r="A15" s="5"/>
      <c r="B15" s="13" t="s">
        <v>48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61.76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15">
        <f t="shared" si="0"/>
        <v>61.76</v>
      </c>
    </row>
    <row r="16" spans="1:19" x14ac:dyDescent="0.2">
      <c r="A16" s="5"/>
      <c r="B16" s="13" t="s">
        <v>21</v>
      </c>
      <c r="C16" s="15">
        <f>SUM(C9:C15)</f>
        <v>1053.2879428571428</v>
      </c>
      <c r="D16" s="15">
        <f t="shared" ref="D16:R16" si="1">SUM(D9:D15)</f>
        <v>0</v>
      </c>
      <c r="E16" s="15">
        <f t="shared" si="1"/>
        <v>1229.7</v>
      </c>
      <c r="F16" s="15">
        <f t="shared" si="1"/>
        <v>641.03</v>
      </c>
      <c r="G16" s="15">
        <f t="shared" si="1"/>
        <v>833.62</v>
      </c>
      <c r="H16" s="15">
        <f t="shared" si="1"/>
        <v>744.78</v>
      </c>
      <c r="I16" s="15">
        <f t="shared" si="1"/>
        <v>534.67000000000007</v>
      </c>
      <c r="J16" s="15">
        <f t="shared" si="1"/>
        <v>0</v>
      </c>
      <c r="K16" s="15">
        <f t="shared" si="1"/>
        <v>469.96</v>
      </c>
      <c r="L16" s="15">
        <f t="shared" si="1"/>
        <v>469.96</v>
      </c>
      <c r="M16" s="15">
        <f t="shared" si="1"/>
        <v>559.96</v>
      </c>
      <c r="N16" s="15">
        <f t="shared" si="1"/>
        <v>379.96</v>
      </c>
      <c r="O16" s="15">
        <f t="shared" si="1"/>
        <v>557.35</v>
      </c>
      <c r="P16" s="15">
        <f t="shared" si="1"/>
        <v>170.79</v>
      </c>
      <c r="Q16" s="15">
        <f>SUM(Q9:Q15)</f>
        <v>180</v>
      </c>
      <c r="R16" s="15">
        <f t="shared" si="1"/>
        <v>509.61</v>
      </c>
      <c r="S16" s="15">
        <f t="shared" si="0"/>
        <v>8334.6779428571426</v>
      </c>
    </row>
    <row r="17" spans="1:19" x14ac:dyDescent="0.2">
      <c r="A17" s="5"/>
      <c r="B17" s="13" t="s">
        <v>24</v>
      </c>
      <c r="C17" s="15">
        <f>SUM(C16:R16)</f>
        <v>8334.6779428571426</v>
      </c>
      <c r="D17" s="24" t="s">
        <v>40</v>
      </c>
      <c r="E17" s="15"/>
      <c r="F17" s="14">
        <f>C17/16</f>
        <v>520.91737142857141</v>
      </c>
      <c r="G17" s="25" t="s">
        <v>41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 t="str">
        <f>IF(SUM(S9:S15)&lt;&gt;S16,"check"," ")</f>
        <v xml:space="preserve"> </v>
      </c>
    </row>
    <row r="18" spans="1:19" x14ac:dyDescent="0.2">
      <c r="A18" s="5"/>
      <c r="B18" s="26" t="s">
        <v>27</v>
      </c>
      <c r="C18" s="14">
        <f>SUM(C11:F11)</f>
        <v>1419.56</v>
      </c>
      <c r="D18" s="6"/>
      <c r="E18" s="6"/>
      <c r="F18" s="6"/>
      <c r="G18" s="14">
        <f>SUM(G11:J11)</f>
        <v>1284.98</v>
      </c>
      <c r="H18" s="6"/>
      <c r="I18" s="6"/>
      <c r="J18" s="6"/>
      <c r="K18" s="14">
        <f>SUM(K11:N11)</f>
        <v>1088.8399999999999</v>
      </c>
      <c r="L18" s="6"/>
      <c r="M18" s="6"/>
      <c r="N18" s="6"/>
      <c r="O18" s="14">
        <f>SUM(O11:R11)</f>
        <v>1057.75</v>
      </c>
      <c r="P18" s="16"/>
      <c r="Q18" s="6"/>
      <c r="R18" s="6"/>
      <c r="S18" s="14">
        <f>SUM(C18:R18)</f>
        <v>4851.13</v>
      </c>
    </row>
    <row r="19" spans="1:19" x14ac:dyDescent="0.2">
      <c r="A19" s="5"/>
      <c r="B19" s="13"/>
      <c r="C19" s="10"/>
      <c r="D19" s="6"/>
      <c r="E19" s="6"/>
      <c r="F19" s="16"/>
      <c r="G19" s="16"/>
      <c r="H19" s="16"/>
      <c r="I19" s="16"/>
      <c r="J19" s="6"/>
      <c r="K19" s="6"/>
      <c r="L19" s="6"/>
      <c r="M19" s="6"/>
      <c r="N19" s="6"/>
      <c r="O19" s="6"/>
      <c r="P19" s="6"/>
      <c r="Q19" s="6"/>
      <c r="R19" s="6"/>
      <c r="S19" s="16"/>
    </row>
    <row r="20" spans="1:19" x14ac:dyDescent="0.2">
      <c r="A20" s="5"/>
      <c r="B20" s="12" t="s">
        <v>28</v>
      </c>
      <c r="C20" s="32" t="s">
        <v>52</v>
      </c>
      <c r="D20" s="6"/>
      <c r="E20" s="6"/>
      <c r="F20" s="6"/>
      <c r="G20" s="6"/>
      <c r="H20" s="6"/>
      <c r="I20" s="6"/>
      <c r="J20" s="6"/>
      <c r="K20" s="6"/>
      <c r="L20" s="6"/>
      <c r="M20" s="32" t="s">
        <v>70</v>
      </c>
      <c r="N20" s="6"/>
      <c r="O20" s="6"/>
      <c r="P20" s="6"/>
      <c r="Q20" s="32"/>
      <c r="R20" s="6"/>
      <c r="S20" s="16"/>
    </row>
    <row r="21" spans="1:19" x14ac:dyDescent="0.2">
      <c r="A21" s="5"/>
      <c r="B21" s="13" t="s">
        <v>0</v>
      </c>
      <c r="C21" s="33">
        <f>$C$17/16*2</f>
        <v>1041.8347428571428</v>
      </c>
      <c r="D21" s="15"/>
      <c r="E21" s="7">
        <f t="shared" ref="E21:R21" si="2">$C$17/16</f>
        <v>520.91737142857141</v>
      </c>
      <c r="F21" s="7">
        <f t="shared" si="2"/>
        <v>520.91737142857141</v>
      </c>
      <c r="G21" s="7">
        <f t="shared" si="2"/>
        <v>520.91737142857141</v>
      </c>
      <c r="H21" s="7">
        <f t="shared" si="2"/>
        <v>520.91737142857141</v>
      </c>
      <c r="I21" s="7">
        <f t="shared" si="2"/>
        <v>520.91737142857141</v>
      </c>
      <c r="J21" s="7">
        <f t="shared" si="2"/>
        <v>520.91737142857141</v>
      </c>
      <c r="K21" s="7">
        <f t="shared" si="2"/>
        <v>520.91737142857141</v>
      </c>
      <c r="L21" s="7">
        <f t="shared" si="2"/>
        <v>520.91737142857141</v>
      </c>
      <c r="M21" s="33">
        <f>$C$17/16*2</f>
        <v>1041.8347428571428</v>
      </c>
      <c r="N21" s="15"/>
      <c r="O21" s="7">
        <f t="shared" si="2"/>
        <v>520.91737142857141</v>
      </c>
      <c r="P21" s="7">
        <f t="shared" si="2"/>
        <v>520.91737142857141</v>
      </c>
      <c r="Q21" s="7">
        <f t="shared" si="2"/>
        <v>520.91737142857141</v>
      </c>
      <c r="R21" s="7">
        <f t="shared" si="2"/>
        <v>520.91737142857141</v>
      </c>
      <c r="S21" s="15">
        <f>SUM(C21:R21)</f>
        <v>8334.6779428571444</v>
      </c>
    </row>
    <row r="22" spans="1:19" x14ac:dyDescent="0.2">
      <c r="A22" s="5"/>
      <c r="B22" s="13" t="s">
        <v>69</v>
      </c>
      <c r="C22" s="7">
        <f>SUM(C16:D16)</f>
        <v>1053.2879428571428</v>
      </c>
      <c r="D22" s="7"/>
      <c r="E22" s="7">
        <f t="shared" ref="E22:P22" si="3">E16</f>
        <v>1229.7</v>
      </c>
      <c r="F22" s="7">
        <f t="shared" si="3"/>
        <v>641.03</v>
      </c>
      <c r="G22" s="7">
        <f t="shared" si="3"/>
        <v>833.62</v>
      </c>
      <c r="H22" s="7">
        <f t="shared" si="3"/>
        <v>744.78</v>
      </c>
      <c r="I22" s="7">
        <f t="shared" si="3"/>
        <v>534.67000000000007</v>
      </c>
      <c r="J22" s="7">
        <f t="shared" si="3"/>
        <v>0</v>
      </c>
      <c r="K22" s="7">
        <f t="shared" si="3"/>
        <v>469.96</v>
      </c>
      <c r="L22" s="7">
        <f t="shared" si="3"/>
        <v>469.96</v>
      </c>
      <c r="M22" s="7">
        <f>SUM(M16:N16)</f>
        <v>939.92000000000007</v>
      </c>
      <c r="N22" s="7"/>
      <c r="O22" s="7">
        <f t="shared" si="3"/>
        <v>557.35</v>
      </c>
      <c r="P22" s="7">
        <f t="shared" si="3"/>
        <v>170.79</v>
      </c>
      <c r="Q22" s="7">
        <f>Q16</f>
        <v>180</v>
      </c>
      <c r="R22" s="7">
        <f>R16</f>
        <v>509.61</v>
      </c>
      <c r="S22" s="15">
        <f>SUM(C22:R22)</f>
        <v>8334.6779428571426</v>
      </c>
    </row>
    <row r="23" spans="1:19" x14ac:dyDescent="0.2">
      <c r="A23" s="5"/>
      <c r="B23" s="29" t="s">
        <v>25</v>
      </c>
      <c r="C23" s="22" t="str">
        <f t="shared" ref="C23:R23" si="4">IF(C21-C22&lt;0,"",C21-C22)</f>
        <v/>
      </c>
      <c r="D23" s="22"/>
      <c r="E23" s="22" t="str">
        <f t="shared" si="4"/>
        <v/>
      </c>
      <c r="F23" s="22" t="str">
        <f t="shared" si="4"/>
        <v/>
      </c>
      <c r="G23" s="22" t="str">
        <f t="shared" si="4"/>
        <v/>
      </c>
      <c r="H23" s="22" t="str">
        <f t="shared" si="4"/>
        <v/>
      </c>
      <c r="I23" s="22" t="str">
        <f t="shared" si="4"/>
        <v/>
      </c>
      <c r="J23" s="22">
        <f t="shared" si="4"/>
        <v>520.91737142857141</v>
      </c>
      <c r="K23" s="22">
        <f t="shared" si="4"/>
        <v>50.957371428571435</v>
      </c>
      <c r="L23" s="22">
        <f t="shared" si="4"/>
        <v>50.957371428571435</v>
      </c>
      <c r="M23" s="22">
        <f t="shared" si="4"/>
        <v>101.91474285714276</v>
      </c>
      <c r="N23" s="22"/>
      <c r="O23" s="22" t="str">
        <f t="shared" si="4"/>
        <v/>
      </c>
      <c r="P23" s="22">
        <f t="shared" si="4"/>
        <v>350.12737142857145</v>
      </c>
      <c r="Q23" s="22">
        <f t="shared" si="4"/>
        <v>340.91737142857141</v>
      </c>
      <c r="R23" s="22">
        <f t="shared" si="4"/>
        <v>11.3073714285714</v>
      </c>
      <c r="S23" s="15">
        <f>SUM(C23:R23)</f>
        <v>1427.0989714285711</v>
      </c>
    </row>
    <row r="24" spans="1:19" x14ac:dyDescent="0.2">
      <c r="A24" s="5"/>
      <c r="B24" s="29" t="s">
        <v>26</v>
      </c>
      <c r="C24" s="22">
        <f t="shared" ref="C24:R24" si="5">IF(C21-C22&gt;0,"",C21-C22)</f>
        <v>-11.453199999999924</v>
      </c>
      <c r="D24" s="22"/>
      <c r="E24" s="22">
        <f t="shared" si="5"/>
        <v>-708.78262857142863</v>
      </c>
      <c r="F24" s="22">
        <f t="shared" si="5"/>
        <v>-120.11262857142856</v>
      </c>
      <c r="G24" s="22">
        <f t="shared" si="5"/>
        <v>-312.70262857142859</v>
      </c>
      <c r="H24" s="22">
        <f t="shared" si="5"/>
        <v>-223.86262857142856</v>
      </c>
      <c r="I24" s="22">
        <f t="shared" si="5"/>
        <v>-13.752628571428659</v>
      </c>
      <c r="J24" s="22" t="str">
        <f t="shared" si="5"/>
        <v/>
      </c>
      <c r="K24" s="22" t="str">
        <f t="shared" si="5"/>
        <v/>
      </c>
      <c r="L24" s="22" t="str">
        <f t="shared" si="5"/>
        <v/>
      </c>
      <c r="M24" s="22" t="str">
        <f t="shared" si="5"/>
        <v/>
      </c>
      <c r="N24" s="22"/>
      <c r="O24" s="22">
        <f t="shared" si="5"/>
        <v>-36.432628571428609</v>
      </c>
      <c r="P24" s="22" t="str">
        <f t="shared" si="5"/>
        <v/>
      </c>
      <c r="Q24" s="22" t="str">
        <f t="shared" si="5"/>
        <v/>
      </c>
      <c r="R24" s="22" t="str">
        <f t="shared" si="5"/>
        <v/>
      </c>
      <c r="S24" s="15">
        <f>SUM(C24:R24)</f>
        <v>-1427.0989714285715</v>
      </c>
    </row>
    <row r="25" spans="1:19" x14ac:dyDescent="0.2">
      <c r="F25" s="28"/>
      <c r="G25" s="6"/>
      <c r="H25" s="6"/>
      <c r="I25" s="28"/>
    </row>
    <row r="26" spans="1:19" x14ac:dyDescent="0.2">
      <c r="A26" s="5"/>
      <c r="B26" s="13"/>
      <c r="C26" s="20" t="s">
        <v>53</v>
      </c>
      <c r="E26" s="8"/>
      <c r="F26"/>
      <c r="G26" s="3"/>
      <c r="H26" s="8"/>
      <c r="I26" s="8"/>
      <c r="J26" s="8"/>
      <c r="K26" s="8"/>
      <c r="L26" s="8"/>
      <c r="M26" s="8"/>
      <c r="N26" s="9"/>
      <c r="O26" s="8"/>
      <c r="P26" s="8"/>
      <c r="Q26" s="10"/>
      <c r="R26" s="8"/>
    </row>
    <row r="27" spans="1:19" x14ac:dyDescent="0.2">
      <c r="B27" s="13"/>
      <c r="D27" s="5" t="s">
        <v>66</v>
      </c>
      <c r="E27" s="8"/>
      <c r="F27" s="1"/>
      <c r="G27" s="3"/>
      <c r="H27" s="8"/>
      <c r="I27" s="8"/>
      <c r="J27" s="8"/>
      <c r="K27" s="8"/>
      <c r="L27" s="8"/>
      <c r="M27" s="8"/>
      <c r="N27" s="9"/>
      <c r="O27" s="8"/>
      <c r="P27" s="8"/>
      <c r="Q27" s="10"/>
      <c r="R27" s="8"/>
    </row>
    <row r="28" spans="1:19" x14ac:dyDescent="0.2">
      <c r="B28" s="13"/>
      <c r="D28" s="5" t="s">
        <v>32</v>
      </c>
      <c r="E28" s="8"/>
      <c r="F28" s="1"/>
      <c r="G28" s="3"/>
      <c r="H28" s="8"/>
      <c r="I28" s="8"/>
      <c r="J28" s="8"/>
      <c r="K28" s="8"/>
      <c r="L28" s="8"/>
      <c r="M28" s="8"/>
      <c r="N28" s="9"/>
      <c r="O28" s="8"/>
      <c r="P28" s="8"/>
      <c r="Q28" s="10"/>
      <c r="R28" s="8"/>
    </row>
  </sheetData>
  <printOptions horizontalCentered="1" gridLines="1"/>
  <pageMargins left="0.25" right="0.25" top="1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 Reconciliation</vt:lpstr>
    </vt:vector>
  </TitlesOfParts>
  <Company>Luebben 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Luebben</dc:creator>
  <cp:lastModifiedBy>Mary McArthur</cp:lastModifiedBy>
  <cp:lastPrinted>2020-01-14T04:35:20Z</cp:lastPrinted>
  <dcterms:created xsi:type="dcterms:W3CDTF">2012-03-31T21:40:00Z</dcterms:created>
  <dcterms:modified xsi:type="dcterms:W3CDTF">2020-08-25T19:54:28Z</dcterms:modified>
</cp:coreProperties>
</file>